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сводная'!$A$1:$P$39</definedName>
  </definedNames>
  <calcPr calcId="125725"/>
</workbook>
</file>

<file path=xl/calcChain.xml><?xml version="1.0" encoding="utf-8"?>
<calcChain xmlns="http://schemas.openxmlformats.org/spreadsheetml/2006/main">
  <c r="D30" i="19"/>
  <c r="P30" s="1"/>
  <c r="D29"/>
  <c r="P29" s="1"/>
  <c r="H30"/>
  <c r="I30" s="1"/>
  <c r="J30" s="1"/>
  <c r="K31"/>
  <c r="L31"/>
  <c r="M31"/>
  <c r="N31"/>
  <c r="O31"/>
  <c r="K25"/>
  <c r="K32" s="1"/>
  <c r="K35" s="1"/>
  <c r="N25"/>
  <c r="N32" s="1"/>
  <c r="N35" s="1"/>
  <c r="O25"/>
  <c r="O32" s="1"/>
  <c r="O35" s="1"/>
  <c r="H20"/>
  <c r="I20" s="1"/>
  <c r="J20" s="1"/>
  <c r="P20" s="1"/>
  <c r="H21"/>
  <c r="L21"/>
  <c r="M21" s="1"/>
  <c r="L20"/>
  <c r="M20" s="1"/>
  <c r="M25" s="1"/>
  <c r="M32" s="1"/>
  <c r="M35" s="1"/>
  <c r="L19"/>
  <c r="L25" s="1"/>
  <c r="L32" s="1"/>
  <c r="L35" s="1"/>
  <c r="H34"/>
  <c r="I34" s="1"/>
  <c r="I28"/>
  <c r="J28" s="1"/>
  <c r="P2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0"/>
  <c r="H7"/>
  <c r="H8"/>
  <c r="I8" s="1"/>
  <c r="J8" s="1"/>
  <c r="P8" s="1"/>
  <c r="H9"/>
  <c r="I9" s="1"/>
  <c r="J9" s="1"/>
  <c r="P9" s="1"/>
  <c r="H10"/>
  <c r="I10"/>
  <c r="J10" s="1"/>
  <c r="P10" s="1"/>
  <c r="H11"/>
  <c r="I11" s="1"/>
  <c r="J11" s="1"/>
  <c r="P11" s="1"/>
  <c r="H12"/>
  <c r="I12" s="1"/>
  <c r="J12" s="1"/>
  <c r="P12" s="1"/>
  <c r="H13"/>
  <c r="I13" s="1"/>
  <c r="J13" s="1"/>
  <c r="P13" s="1"/>
  <c r="H14"/>
  <c r="I14"/>
  <c r="J14" s="1"/>
  <c r="P14" s="1"/>
  <c r="H15"/>
  <c r="I15" s="1"/>
  <c r="J15" s="1"/>
  <c r="P15" s="1"/>
  <c r="H16"/>
  <c r="I16" s="1"/>
  <c r="J16" s="1"/>
  <c r="P16" s="1"/>
  <c r="H17"/>
  <c r="I17" s="1"/>
  <c r="J17" s="1"/>
  <c r="P17" s="1"/>
  <c r="H18"/>
  <c r="I18"/>
  <c r="J18" s="1"/>
  <c r="P18" s="1"/>
  <c r="H19"/>
  <c r="I19" s="1"/>
  <c r="J19" s="1"/>
  <c r="P19" s="1"/>
  <c r="H22"/>
  <c r="I22" s="1"/>
  <c r="J22" s="1"/>
  <c r="P22" s="1"/>
  <c r="H23"/>
  <c r="I23" s="1"/>
  <c r="J23" s="1"/>
  <c r="P23" s="1"/>
  <c r="H24"/>
  <c r="I24"/>
  <c r="J24" s="1"/>
  <c r="P24" s="1"/>
  <c r="I7"/>
  <c r="J7" s="1"/>
  <c r="P7" s="1"/>
  <c r="P25" s="1"/>
  <c r="I21"/>
  <c r="J21" s="1"/>
  <c r="P21" s="1"/>
  <c r="H25" l="1"/>
  <c r="P31"/>
  <c r="P32"/>
  <c r="P35" s="1"/>
  <c r="J25"/>
  <c r="I25"/>
  <c r="J34"/>
  <c r="G25" l="1"/>
  <c r="H29"/>
  <c r="I29" s="1"/>
  <c r="I31" l="1"/>
  <c r="I32" s="1"/>
  <c r="G32" s="1"/>
  <c r="G35" s="1"/>
  <c r="J29"/>
  <c r="J31" l="1"/>
  <c r="J32" s="1"/>
  <c r="J35" s="1"/>
</calcChain>
</file>

<file path=xl/sharedStrings.xml><?xml version="1.0" encoding="utf-8"?>
<sst xmlns="http://schemas.openxmlformats.org/spreadsheetml/2006/main" count="103" uniqueCount="67">
  <si>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</si>
  <si>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</si>
  <si>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</si>
  <si>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</si>
  <si>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</si>
  <si>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</si>
  <si>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</si>
  <si>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</si>
  <si>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</si>
  <si>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</si>
  <si>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</si>
  <si>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</si>
  <si>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</si>
  <si>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</si>
  <si>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</si>
  <si>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</si>
  <si>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</si>
  <si>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</si>
  <si>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</si>
  <si>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</si>
  <si>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</si>
  <si>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</si>
  <si>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</si>
  <si>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</si>
  <si>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</si>
  <si>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</si>
  <si>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</si>
  <si>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</si>
  <si>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</si>
  <si>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</si>
  <si>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</si>
  <si>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</si>
  <si>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</si>
  <si>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</si>
  <si>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</si>
  <si>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</si>
  <si>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</si>
  <si>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</si>
  <si>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</si>
  <si>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</si>
  <si>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</si>
  <si>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</si>
  <si>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</si>
  <si>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</si>
  <si>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</si>
  <si>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</si>
  <si>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</si>
  <si>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</si>
  <si>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</si>
  <si>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</si>
  <si>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</si>
  <si>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</si>
  <si>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</si>
  <si>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</si>
  <si>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</si>
  <si>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</si>
  <si>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</si>
  <si>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</si>
  <si>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</si>
  <si>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</si>
  <si>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</si>
  <si>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</si>
  <si>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</si>
  <si>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</si>
  <si>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</si>
  <si>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2025 г. (Перечень и стоимость работ по содержанию, управлению и текущему ремонту общего имущества МКД)</t>
  </si>
  <si>
    <t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п.5.2 допсоглашения от 11.06.2018г. к Договору управления МКД.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</si>
</sst>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165" fontId="4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0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view="pageBreakPreview" topLeftCell="A19" zoomScale="75" zoomScaleNormal="100" zoomScaleSheetLayoutView="75" workbookViewId="0">
      <selection activeCell="B36" sqref="B36:P38"/>
    </sheetView>
  </sheetViews>
  <sheetFormatPr defaultColWidth="8.85546875" defaultRowHeight="15.75"/>
  <cols>
    <col min="1" max="1" width="15.5703125" style="2" customWidth="1"/>
    <col min="2" max="2" width="48" style="2" customWidth="1"/>
    <col min="3" max="3" width="30.85546875" style="2" customWidth="1"/>
    <col min="4" max="4" width="14.7109375" style="2" hidden="1" customWidth="1"/>
    <col min="5" max="5" width="15.7109375" style="2" customWidth="1"/>
    <col min="6" max="6" width="30.42578125" style="1" customWidth="1"/>
    <col min="7" max="7" width="14.5703125" style="1" hidden="1" customWidth="1"/>
    <col min="8" max="8" width="18.85546875" style="34" hidden="1" customWidth="1"/>
    <col min="9" max="9" width="16.28515625" style="23" hidden="1" customWidth="1"/>
    <col min="10" max="10" width="13.28515625" style="23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16.85546875" style="41" customWidth="1"/>
    <col min="17" max="16384" width="8.85546875" style="2"/>
  </cols>
  <sheetData>
    <row r="1" spans="1:16">
      <c r="F1" s="44"/>
      <c r="G1" s="6"/>
      <c r="H1" s="22" t="s">
        <v>36</v>
      </c>
      <c r="P1" s="41" t="s">
        <v>64</v>
      </c>
    </row>
    <row r="2" spans="1:16" ht="15" customHeight="1">
      <c r="A2" s="89" t="s">
        <v>65</v>
      </c>
      <c r="B2" s="89"/>
      <c r="C2" s="89"/>
      <c r="D2" s="89"/>
      <c r="E2" s="89"/>
      <c r="F2" s="89"/>
      <c r="G2" s="89"/>
      <c r="H2" s="89"/>
      <c r="I2" s="89"/>
      <c r="J2" s="90"/>
      <c r="K2" s="90"/>
      <c r="L2" s="90"/>
      <c r="M2" s="90"/>
      <c r="N2" s="90"/>
      <c r="O2" s="90"/>
      <c r="P2" s="90"/>
    </row>
    <row r="3" spans="1:16" s="35" customFormat="1" ht="28.5" customHeight="1">
      <c r="A3" s="89"/>
      <c r="B3" s="89"/>
      <c r="C3" s="89"/>
      <c r="D3" s="89"/>
      <c r="E3" s="89"/>
      <c r="F3" s="89"/>
      <c r="G3" s="89"/>
      <c r="H3" s="89"/>
      <c r="I3" s="89"/>
      <c r="J3" s="90"/>
      <c r="K3" s="90"/>
      <c r="L3" s="90"/>
      <c r="M3" s="90"/>
      <c r="N3" s="90"/>
      <c r="O3" s="90"/>
      <c r="P3" s="90"/>
    </row>
    <row r="4" spans="1:16" ht="20.25" customHeight="1">
      <c r="A4" s="7"/>
      <c r="B4" s="7" t="s">
        <v>47</v>
      </c>
      <c r="C4" s="7" t="s">
        <v>30</v>
      </c>
      <c r="D4" s="8">
        <v>4413.3</v>
      </c>
      <c r="E4" s="8">
        <v>4413.3</v>
      </c>
      <c r="F4" s="9"/>
      <c r="G4" s="9"/>
      <c r="H4" s="24"/>
      <c r="I4" s="25"/>
      <c r="K4" s="7"/>
      <c r="L4" s="7"/>
    </row>
    <row r="5" spans="1:16" ht="20.25" customHeight="1">
      <c r="A5" s="94" t="s">
        <v>35</v>
      </c>
      <c r="B5" s="94"/>
      <c r="C5" s="94"/>
      <c r="D5" s="94"/>
      <c r="E5" s="94"/>
      <c r="F5" s="94"/>
      <c r="G5" s="94"/>
      <c r="H5" s="94"/>
      <c r="I5" s="94"/>
      <c r="K5" s="91" t="s">
        <v>45</v>
      </c>
      <c r="L5" s="92"/>
      <c r="M5" s="92"/>
    </row>
    <row r="6" spans="1:16" ht="53.45" customHeight="1">
      <c r="A6" s="10" t="s">
        <v>24</v>
      </c>
      <c r="B6" s="10" t="s">
        <v>25</v>
      </c>
      <c r="C6" s="10" t="s">
        <v>55</v>
      </c>
      <c r="D6" s="10" t="s">
        <v>56</v>
      </c>
      <c r="E6" s="10" t="s">
        <v>57</v>
      </c>
      <c r="F6" s="11" t="s">
        <v>53</v>
      </c>
      <c r="G6" s="11" t="s">
        <v>54</v>
      </c>
      <c r="H6" s="26" t="s">
        <v>34</v>
      </c>
      <c r="I6" s="21" t="s">
        <v>26</v>
      </c>
      <c r="J6" s="26" t="s">
        <v>42</v>
      </c>
      <c r="K6" s="10" t="s">
        <v>46</v>
      </c>
      <c r="L6" s="10"/>
      <c r="M6" s="36"/>
      <c r="P6" s="26" t="s">
        <v>42</v>
      </c>
    </row>
    <row r="7" spans="1:16" ht="50.25" customHeight="1">
      <c r="A7" s="10">
        <v>1</v>
      </c>
      <c r="B7" s="12" t="s">
        <v>13</v>
      </c>
      <c r="C7" s="10" t="s">
        <v>28</v>
      </c>
      <c r="D7" s="5">
        <v>0.33</v>
      </c>
      <c r="E7" s="5">
        <v>4413.3</v>
      </c>
      <c r="F7" s="11" t="s">
        <v>29</v>
      </c>
      <c r="G7" s="11">
        <v>12</v>
      </c>
      <c r="H7" s="27">
        <f t="shared" ref="H7:H24" si="0">D7*E7</f>
        <v>1456.3890000000001</v>
      </c>
      <c r="I7" s="21">
        <f t="shared" ref="I7:I24" si="1">H7*G7</f>
        <v>17476.668000000001</v>
      </c>
      <c r="J7" s="28">
        <f>I7/G7/E7</f>
        <v>0.33</v>
      </c>
      <c r="K7" s="10"/>
      <c r="L7" s="10"/>
      <c r="M7" s="36"/>
      <c r="P7" s="42">
        <f>J7*1.04*1.092*1.072*1.0915</f>
        <v>0.43851902814720001</v>
      </c>
    </row>
    <row r="8" spans="1:16" ht="44.25" customHeight="1">
      <c r="A8" s="10">
        <f>A7+1</f>
        <v>2</v>
      </c>
      <c r="B8" s="37" t="s">
        <v>49</v>
      </c>
      <c r="C8" s="10" t="s">
        <v>28</v>
      </c>
      <c r="D8" s="5">
        <v>0.08</v>
      </c>
      <c r="E8" s="5">
        <v>4413.3</v>
      </c>
      <c r="F8" s="11" t="s">
        <v>29</v>
      </c>
      <c r="G8" s="11">
        <v>12</v>
      </c>
      <c r="H8" s="27">
        <f t="shared" si="0"/>
        <v>353.06400000000002</v>
      </c>
      <c r="I8" s="21">
        <f t="shared" si="1"/>
        <v>4236.768</v>
      </c>
      <c r="J8" s="28">
        <f t="shared" ref="J8:J24" si="2">I8/G8/E8</f>
        <v>0.08</v>
      </c>
      <c r="K8" s="10"/>
      <c r="L8" s="10"/>
      <c r="M8" s="36"/>
      <c r="P8" s="42">
        <f t="shared" ref="P8:P24" si="3">J8*1.04*1.092*1.072*1.0915</f>
        <v>0.10630764318720001</v>
      </c>
    </row>
    <row r="9" spans="1:16" ht="49.5" customHeight="1">
      <c r="A9" s="10">
        <f t="shared" ref="A9:A24" si="4">A8+1</f>
        <v>3</v>
      </c>
      <c r="B9" s="12" t="s">
        <v>14</v>
      </c>
      <c r="C9" s="10" t="s">
        <v>37</v>
      </c>
      <c r="D9" s="5">
        <v>0.16</v>
      </c>
      <c r="E9" s="5">
        <v>4413.3</v>
      </c>
      <c r="F9" s="11" t="s">
        <v>29</v>
      </c>
      <c r="G9" s="11">
        <v>12</v>
      </c>
      <c r="H9" s="27">
        <f t="shared" si="0"/>
        <v>706.12800000000004</v>
      </c>
      <c r="I9" s="21">
        <f t="shared" si="1"/>
        <v>8473.5360000000001</v>
      </c>
      <c r="J9" s="28">
        <f t="shared" si="2"/>
        <v>0.16</v>
      </c>
      <c r="K9" s="10"/>
      <c r="L9" s="10"/>
      <c r="M9" s="36"/>
      <c r="P9" s="42">
        <f t="shared" si="3"/>
        <v>0.21261528637440003</v>
      </c>
    </row>
    <row r="10" spans="1:16" ht="36.75" customHeight="1">
      <c r="A10" s="10">
        <f t="shared" si="4"/>
        <v>4</v>
      </c>
      <c r="B10" s="12" t="s">
        <v>15</v>
      </c>
      <c r="C10" s="10" t="s">
        <v>38</v>
      </c>
      <c r="D10" s="5">
        <v>7.0000000000000007E-2</v>
      </c>
      <c r="E10" s="5">
        <v>4413.3</v>
      </c>
      <c r="F10" s="11" t="s">
        <v>29</v>
      </c>
      <c r="G10" s="11">
        <v>12</v>
      </c>
      <c r="H10" s="27">
        <f t="shared" si="0"/>
        <v>308.93100000000004</v>
      </c>
      <c r="I10" s="21">
        <f t="shared" si="1"/>
        <v>3707.1720000000005</v>
      </c>
      <c r="J10" s="28">
        <f t="shared" si="2"/>
        <v>7.0000000000000007E-2</v>
      </c>
      <c r="K10" s="10"/>
      <c r="L10" s="10"/>
      <c r="M10" s="36"/>
      <c r="P10" s="42">
        <f t="shared" si="3"/>
        <v>9.3019187788800015E-2</v>
      </c>
    </row>
    <row r="11" spans="1:16" ht="78.75">
      <c r="A11" s="10">
        <f t="shared" si="4"/>
        <v>5</v>
      </c>
      <c r="B11" s="12" t="s">
        <v>16</v>
      </c>
      <c r="C11" s="10" t="s">
        <v>39</v>
      </c>
      <c r="D11" s="5">
        <v>0.04</v>
      </c>
      <c r="E11" s="5">
        <v>4413.3</v>
      </c>
      <c r="F11" s="11" t="s">
        <v>29</v>
      </c>
      <c r="G11" s="11">
        <v>12</v>
      </c>
      <c r="H11" s="27">
        <f t="shared" si="0"/>
        <v>176.53200000000001</v>
      </c>
      <c r="I11" s="21">
        <f t="shared" si="1"/>
        <v>2118.384</v>
      </c>
      <c r="J11" s="28">
        <f t="shared" si="2"/>
        <v>0.04</v>
      </c>
      <c r="K11" s="10"/>
      <c r="L11" s="10"/>
      <c r="M11" s="36"/>
      <c r="P11" s="42">
        <f t="shared" si="3"/>
        <v>5.3153821593600006E-2</v>
      </c>
    </row>
    <row r="12" spans="1:16" ht="56.25" customHeight="1">
      <c r="A12" s="10">
        <f t="shared" si="4"/>
        <v>6</v>
      </c>
      <c r="B12" s="12" t="s">
        <v>17</v>
      </c>
      <c r="C12" s="10" t="s">
        <v>40</v>
      </c>
      <c r="D12" s="5">
        <v>0.2</v>
      </c>
      <c r="E12" s="5">
        <v>4413.3</v>
      </c>
      <c r="F12" s="11" t="s">
        <v>29</v>
      </c>
      <c r="G12" s="11">
        <v>12</v>
      </c>
      <c r="H12" s="27">
        <f t="shared" si="0"/>
        <v>882.66000000000008</v>
      </c>
      <c r="I12" s="21">
        <f t="shared" si="1"/>
        <v>10591.920000000002</v>
      </c>
      <c r="J12" s="28">
        <f t="shared" si="2"/>
        <v>0.20000000000000004</v>
      </c>
      <c r="K12" s="10"/>
      <c r="L12" s="10"/>
      <c r="M12" s="36"/>
      <c r="P12" s="42">
        <f t="shared" si="3"/>
        <v>0.26576910796800007</v>
      </c>
    </row>
    <row r="13" spans="1:16" ht="45.75" customHeight="1">
      <c r="A13" s="10">
        <f t="shared" si="4"/>
        <v>7</v>
      </c>
      <c r="B13" s="12" t="s">
        <v>50</v>
      </c>
      <c r="C13" s="10" t="s">
        <v>6</v>
      </c>
      <c r="D13" s="5">
        <v>0.18000000000000002</v>
      </c>
      <c r="E13" s="5">
        <v>4413.3</v>
      </c>
      <c r="F13" s="11" t="s">
        <v>29</v>
      </c>
      <c r="G13" s="11">
        <v>12</v>
      </c>
      <c r="H13" s="27">
        <f t="shared" si="0"/>
        <v>794.39400000000012</v>
      </c>
      <c r="I13" s="21">
        <f t="shared" si="1"/>
        <v>9532.728000000001</v>
      </c>
      <c r="J13" s="28">
        <f t="shared" si="2"/>
        <v>0.18000000000000002</v>
      </c>
      <c r="K13" s="10"/>
      <c r="L13" s="10"/>
      <c r="M13" s="36"/>
      <c r="P13" s="42">
        <f t="shared" si="3"/>
        <v>0.23919219717120008</v>
      </c>
    </row>
    <row r="14" spans="1:16" ht="44.25" customHeight="1">
      <c r="A14" s="10">
        <f t="shared" si="4"/>
        <v>8</v>
      </c>
      <c r="B14" s="12" t="s">
        <v>18</v>
      </c>
      <c r="C14" s="10" t="s">
        <v>6</v>
      </c>
      <c r="D14" s="5">
        <v>0.19</v>
      </c>
      <c r="E14" s="5">
        <v>4413.3</v>
      </c>
      <c r="F14" s="11" t="s">
        <v>29</v>
      </c>
      <c r="G14" s="11">
        <v>12</v>
      </c>
      <c r="H14" s="27">
        <f t="shared" si="0"/>
        <v>838.52700000000004</v>
      </c>
      <c r="I14" s="21">
        <f t="shared" si="1"/>
        <v>10062.324000000001</v>
      </c>
      <c r="J14" s="28">
        <f t="shared" si="2"/>
        <v>0.19</v>
      </c>
      <c r="K14" s="10"/>
      <c r="L14" s="10"/>
      <c r="M14" s="36"/>
      <c r="P14" s="42">
        <f t="shared" si="3"/>
        <v>0.25248065256960001</v>
      </c>
    </row>
    <row r="15" spans="1:16" ht="33" customHeight="1">
      <c r="A15" s="10">
        <f t="shared" si="4"/>
        <v>9</v>
      </c>
      <c r="B15" s="12" t="s">
        <v>51</v>
      </c>
      <c r="C15" s="10" t="s">
        <v>28</v>
      </c>
      <c r="D15" s="5">
        <v>0.52</v>
      </c>
      <c r="E15" s="5">
        <v>4413.3</v>
      </c>
      <c r="F15" s="11" t="s">
        <v>52</v>
      </c>
      <c r="G15" s="11">
        <v>12</v>
      </c>
      <c r="H15" s="27">
        <f t="shared" si="0"/>
        <v>2294.9160000000002</v>
      </c>
      <c r="I15" s="21">
        <f t="shared" si="1"/>
        <v>27538.992000000002</v>
      </c>
      <c r="J15" s="28">
        <f t="shared" si="2"/>
        <v>0.52</v>
      </c>
      <c r="K15" s="10"/>
      <c r="L15" s="10"/>
      <c r="M15" s="36"/>
      <c r="P15" s="42">
        <f t="shared" si="3"/>
        <v>0.69099968071680007</v>
      </c>
    </row>
    <row r="16" spans="1:16" ht="33" customHeight="1">
      <c r="A16" s="10">
        <f t="shared" si="4"/>
        <v>10</v>
      </c>
      <c r="B16" s="12" t="s">
        <v>43</v>
      </c>
      <c r="C16" s="10" t="s">
        <v>44</v>
      </c>
      <c r="D16" s="5">
        <v>0.44</v>
      </c>
      <c r="E16" s="5">
        <v>4413.3</v>
      </c>
      <c r="F16" s="11" t="s">
        <v>52</v>
      </c>
      <c r="G16" s="11">
        <v>12</v>
      </c>
      <c r="H16" s="27">
        <f t="shared" si="0"/>
        <v>1941.8520000000001</v>
      </c>
      <c r="I16" s="21">
        <f t="shared" si="1"/>
        <v>23302.224000000002</v>
      </c>
      <c r="J16" s="28">
        <f t="shared" si="2"/>
        <v>0.44</v>
      </c>
      <c r="K16" s="10"/>
      <c r="L16" s="10"/>
      <c r="M16" s="36"/>
      <c r="P16" s="42">
        <f t="shared" si="3"/>
        <v>0.58469203752960008</v>
      </c>
    </row>
    <row r="17" spans="1:17" ht="25.5" customHeight="1">
      <c r="A17" s="10">
        <f t="shared" si="4"/>
        <v>11</v>
      </c>
      <c r="B17" s="12" t="s">
        <v>19</v>
      </c>
      <c r="C17" s="10" t="s">
        <v>6</v>
      </c>
      <c r="D17" s="5">
        <v>0.05</v>
      </c>
      <c r="E17" s="5">
        <v>4413.3</v>
      </c>
      <c r="F17" s="11" t="s">
        <v>1</v>
      </c>
      <c r="G17" s="11">
        <v>12</v>
      </c>
      <c r="H17" s="27">
        <f t="shared" si="0"/>
        <v>220.66500000000002</v>
      </c>
      <c r="I17" s="21">
        <f t="shared" si="1"/>
        <v>2647.9800000000005</v>
      </c>
      <c r="J17" s="28">
        <f t="shared" si="2"/>
        <v>5.000000000000001E-2</v>
      </c>
      <c r="K17" s="10"/>
      <c r="L17" s="10"/>
      <c r="M17" s="36"/>
      <c r="P17" s="42">
        <f t="shared" si="3"/>
        <v>6.6442276992000018E-2</v>
      </c>
    </row>
    <row r="18" spans="1:17" ht="72.75" customHeight="1">
      <c r="A18" s="10">
        <f t="shared" si="4"/>
        <v>12</v>
      </c>
      <c r="B18" s="12" t="s">
        <v>20</v>
      </c>
      <c r="C18" s="10" t="s">
        <v>6</v>
      </c>
      <c r="D18" s="5">
        <v>0.08</v>
      </c>
      <c r="E18" s="5">
        <v>4413.3</v>
      </c>
      <c r="F18" s="11" t="s">
        <v>60</v>
      </c>
      <c r="G18" s="11">
        <v>12</v>
      </c>
      <c r="H18" s="27">
        <f t="shared" si="0"/>
        <v>353.06400000000002</v>
      </c>
      <c r="I18" s="21">
        <f t="shared" si="1"/>
        <v>4236.768</v>
      </c>
      <c r="J18" s="28">
        <f t="shared" si="2"/>
        <v>0.08</v>
      </c>
      <c r="K18" s="10"/>
      <c r="L18" s="10"/>
      <c r="M18" s="36"/>
      <c r="P18" s="42">
        <f t="shared" si="3"/>
        <v>0.10630764318720001</v>
      </c>
    </row>
    <row r="19" spans="1:17" ht="31.5">
      <c r="A19" s="10">
        <f t="shared" si="4"/>
        <v>13</v>
      </c>
      <c r="B19" s="12" t="s">
        <v>2</v>
      </c>
      <c r="C19" s="10" t="s">
        <v>41</v>
      </c>
      <c r="D19" s="5">
        <v>0.58000000000000007</v>
      </c>
      <c r="E19" s="5">
        <v>4413.3</v>
      </c>
      <c r="F19" s="11" t="s">
        <v>0</v>
      </c>
      <c r="G19" s="11">
        <v>12</v>
      </c>
      <c r="H19" s="27">
        <f t="shared" si="0"/>
        <v>2559.7140000000004</v>
      </c>
      <c r="I19" s="21">
        <f t="shared" si="1"/>
        <v>30716.568000000007</v>
      </c>
      <c r="J19" s="28">
        <f t="shared" si="2"/>
        <v>0.58000000000000007</v>
      </c>
      <c r="K19" s="10">
        <v>29700</v>
      </c>
      <c r="L19" s="10">
        <f>K19/12/E19</f>
        <v>0.56080483991570929</v>
      </c>
      <c r="M19" s="36"/>
      <c r="P19" s="42">
        <f t="shared" si="3"/>
        <v>0.77073041310720014</v>
      </c>
      <c r="Q19" s="46"/>
    </row>
    <row r="20" spans="1:17">
      <c r="A20" s="10">
        <f t="shared" si="4"/>
        <v>14</v>
      </c>
      <c r="B20" s="12" t="s">
        <v>48</v>
      </c>
      <c r="C20" s="10" t="s">
        <v>5</v>
      </c>
      <c r="D20" s="5">
        <v>1.42</v>
      </c>
      <c r="E20" s="5">
        <v>4413.3</v>
      </c>
      <c r="F20" s="11" t="s">
        <v>52</v>
      </c>
      <c r="G20" s="11">
        <v>12</v>
      </c>
      <c r="H20" s="27">
        <f t="shared" si="0"/>
        <v>6266.8859999999995</v>
      </c>
      <c r="I20" s="21">
        <f t="shared" si="1"/>
        <v>75202.631999999998</v>
      </c>
      <c r="J20" s="28">
        <f t="shared" si="2"/>
        <v>1.42</v>
      </c>
      <c r="K20" s="10">
        <v>414</v>
      </c>
      <c r="L20" s="10">
        <f>(4639.03+465+42.41)*12</f>
        <v>61757.279999999999</v>
      </c>
      <c r="M20" s="36">
        <f>L20*0.06+L20</f>
        <v>65462.716800000002</v>
      </c>
      <c r="P20" s="42">
        <f t="shared" si="3"/>
        <v>1.8869606665727998</v>
      </c>
    </row>
    <row r="21" spans="1:17" ht="47.25">
      <c r="A21" s="10">
        <f t="shared" si="4"/>
        <v>15</v>
      </c>
      <c r="B21" s="12" t="s">
        <v>61</v>
      </c>
      <c r="C21" s="10" t="s">
        <v>4</v>
      </c>
      <c r="D21" s="5">
        <v>3.11</v>
      </c>
      <c r="E21" s="5">
        <v>4413.3</v>
      </c>
      <c r="F21" s="11" t="s">
        <v>7</v>
      </c>
      <c r="G21" s="11">
        <v>12</v>
      </c>
      <c r="H21" s="27">
        <f t="shared" si="0"/>
        <v>13725.362999999999</v>
      </c>
      <c r="I21" s="21">
        <f t="shared" si="1"/>
        <v>164704.356</v>
      </c>
      <c r="J21" s="28">
        <f t="shared" si="2"/>
        <v>3.11</v>
      </c>
      <c r="K21" s="10">
        <v>1000</v>
      </c>
      <c r="L21" s="10">
        <f>(7374.53+450+488.82)*12</f>
        <v>99760.200000000012</v>
      </c>
      <c r="M21" s="36">
        <f>L21*0.06+L21</f>
        <v>105745.81200000001</v>
      </c>
      <c r="P21" s="42">
        <f t="shared" si="3"/>
        <v>4.1327096289024006</v>
      </c>
    </row>
    <row r="22" spans="1:17">
      <c r="A22" s="10">
        <f t="shared" si="4"/>
        <v>16</v>
      </c>
      <c r="B22" s="13" t="s">
        <v>21</v>
      </c>
      <c r="C22" s="4" t="s">
        <v>28</v>
      </c>
      <c r="D22" s="5">
        <v>1.25</v>
      </c>
      <c r="E22" s="5">
        <v>4413.3</v>
      </c>
      <c r="F22" s="11" t="s">
        <v>52</v>
      </c>
      <c r="G22" s="11">
        <v>12</v>
      </c>
      <c r="H22" s="27">
        <f t="shared" si="0"/>
        <v>5516.625</v>
      </c>
      <c r="I22" s="21">
        <f t="shared" si="1"/>
        <v>66199.5</v>
      </c>
      <c r="J22" s="28">
        <f t="shared" si="2"/>
        <v>1.25</v>
      </c>
      <c r="K22" s="10"/>
      <c r="L22" s="10"/>
      <c r="M22" s="36"/>
      <c r="P22" s="42">
        <f t="shared" si="3"/>
        <v>1.6610569248000002</v>
      </c>
    </row>
    <row r="23" spans="1:17">
      <c r="A23" s="10">
        <f t="shared" si="4"/>
        <v>17</v>
      </c>
      <c r="B23" s="13" t="s">
        <v>22</v>
      </c>
      <c r="C23" s="4" t="s">
        <v>31</v>
      </c>
      <c r="D23" s="5">
        <v>0.13</v>
      </c>
      <c r="E23" s="5">
        <v>4413.3</v>
      </c>
      <c r="F23" s="11" t="s">
        <v>52</v>
      </c>
      <c r="G23" s="11">
        <v>12</v>
      </c>
      <c r="H23" s="27">
        <f t="shared" si="0"/>
        <v>573.72900000000004</v>
      </c>
      <c r="I23" s="21">
        <f t="shared" si="1"/>
        <v>6884.7480000000005</v>
      </c>
      <c r="J23" s="28">
        <f t="shared" si="2"/>
        <v>0.13</v>
      </c>
      <c r="K23" s="10"/>
      <c r="L23" s="10"/>
      <c r="M23" s="36"/>
      <c r="P23" s="42">
        <f t="shared" si="3"/>
        <v>0.17274992017920002</v>
      </c>
    </row>
    <row r="24" spans="1:17" ht="39.75" customHeight="1">
      <c r="A24" s="48">
        <f t="shared" si="4"/>
        <v>18</v>
      </c>
      <c r="B24" s="47" t="s">
        <v>23</v>
      </c>
      <c r="C24" s="49" t="s">
        <v>28</v>
      </c>
      <c r="D24" s="50">
        <v>1.27</v>
      </c>
      <c r="E24" s="50">
        <v>4413.3</v>
      </c>
      <c r="F24" s="51" t="s">
        <v>52</v>
      </c>
      <c r="G24" s="11">
        <v>12</v>
      </c>
      <c r="H24" s="27">
        <f t="shared" si="0"/>
        <v>5604.8910000000005</v>
      </c>
      <c r="I24" s="21">
        <f t="shared" si="1"/>
        <v>67258.69200000001</v>
      </c>
      <c r="J24" s="28">
        <f t="shared" si="2"/>
        <v>1.27</v>
      </c>
      <c r="K24" s="10"/>
      <c r="L24" s="10"/>
      <c r="M24" s="36"/>
      <c r="P24" s="42">
        <f t="shared" si="3"/>
        <v>1.6876338355968001</v>
      </c>
    </row>
    <row r="25" spans="1:17" s="38" customFormat="1">
      <c r="A25" s="84" t="s">
        <v>58</v>
      </c>
      <c r="B25" s="84"/>
      <c r="C25" s="84"/>
      <c r="D25" s="84"/>
      <c r="E25" s="84"/>
      <c r="F25" s="84"/>
      <c r="G25" s="52">
        <f>I25/12/D4</f>
        <v>10.100000000000001</v>
      </c>
      <c r="H25" s="53">
        <f>SUM(H7:H24)</f>
        <v>44574.33</v>
      </c>
      <c r="I25" s="53">
        <f>SUM(I7:I24)</f>
        <v>534891.96000000008</v>
      </c>
      <c r="J25" s="53">
        <f>SUM(J7:J24)</f>
        <v>10.1</v>
      </c>
      <c r="K25" s="53">
        <f t="shared" ref="K25:O25" si="5">SUM(K7:K24)</f>
        <v>31114</v>
      </c>
      <c r="L25" s="53">
        <f t="shared" si="5"/>
        <v>161518.04080483993</v>
      </c>
      <c r="M25" s="53">
        <f t="shared" si="5"/>
        <v>171208.5288</v>
      </c>
      <c r="N25" s="53">
        <f t="shared" si="5"/>
        <v>0</v>
      </c>
      <c r="O25" s="53">
        <f t="shared" si="5"/>
        <v>0</v>
      </c>
      <c r="P25" s="54">
        <f>SUM(P7:P24)-0.01</f>
        <v>13.411339952384003</v>
      </c>
    </row>
    <row r="26" spans="1:17" s="35" customFormat="1">
      <c r="A26" s="95" t="s">
        <v>8</v>
      </c>
      <c r="B26" s="95"/>
      <c r="C26" s="95"/>
      <c r="D26" s="95"/>
      <c r="E26" s="95"/>
      <c r="F26" s="95"/>
      <c r="G26" s="95"/>
      <c r="H26" s="95"/>
      <c r="I26" s="95"/>
      <c r="J26" s="34"/>
      <c r="K26" s="34"/>
      <c r="L26" s="34"/>
      <c r="M26" s="1"/>
      <c r="N26" s="1"/>
      <c r="O26" s="1"/>
      <c r="P26" s="55"/>
    </row>
    <row r="27" spans="1:17" s="35" customFormat="1" ht="56.25" customHeight="1">
      <c r="A27" s="56" t="s">
        <v>24</v>
      </c>
      <c r="B27" s="56" t="s">
        <v>25</v>
      </c>
      <c r="C27" s="56" t="s">
        <v>55</v>
      </c>
      <c r="D27" s="56" t="s">
        <v>56</v>
      </c>
      <c r="E27" s="56" t="s">
        <v>57</v>
      </c>
      <c r="F27" s="11" t="s">
        <v>53</v>
      </c>
      <c r="G27" s="11" t="s">
        <v>54</v>
      </c>
      <c r="H27" s="26" t="s">
        <v>34</v>
      </c>
      <c r="I27" s="21" t="s">
        <v>26</v>
      </c>
      <c r="J27" s="26" t="s">
        <v>42</v>
      </c>
      <c r="K27" s="56"/>
      <c r="L27" s="56"/>
      <c r="M27" s="57"/>
      <c r="N27" s="1"/>
      <c r="O27" s="1"/>
      <c r="P27" s="26" t="s">
        <v>42</v>
      </c>
    </row>
    <row r="28" spans="1:17" s="35" customFormat="1" ht="28.15" customHeight="1">
      <c r="A28" s="56">
        <v>1</v>
      </c>
      <c r="B28" s="58" t="s">
        <v>8</v>
      </c>
      <c r="C28" s="59"/>
      <c r="D28" s="60">
        <v>2.5</v>
      </c>
      <c r="E28" s="56">
        <v>4413.3</v>
      </c>
      <c r="F28" s="11" t="s">
        <v>33</v>
      </c>
      <c r="G28" s="11">
        <v>12</v>
      </c>
      <c r="H28" s="27"/>
      <c r="I28" s="21">
        <f>D28*E28*G28</f>
        <v>132399</v>
      </c>
      <c r="J28" s="61">
        <f>I28/G28/E28</f>
        <v>2.5</v>
      </c>
      <c r="K28" s="56"/>
      <c r="L28" s="56"/>
      <c r="M28" s="57"/>
      <c r="N28" s="1"/>
      <c r="O28" s="1"/>
      <c r="P28" s="45">
        <f>J28*1.04*1.092*1.072*1.0915</f>
        <v>3.3221138496000004</v>
      </c>
    </row>
    <row r="29" spans="1:17" s="35" customFormat="1" ht="36.6" customHeight="1">
      <c r="A29" s="56">
        <v>2</v>
      </c>
      <c r="B29" s="62" t="s">
        <v>11</v>
      </c>
      <c r="C29" s="56" t="s">
        <v>10</v>
      </c>
      <c r="D29" s="60">
        <f>15.97*1.072*1.0915</f>
        <v>18.686305359999999</v>
      </c>
      <c r="E29" s="60">
        <v>2500</v>
      </c>
      <c r="F29" s="11" t="s">
        <v>3</v>
      </c>
      <c r="G29" s="11">
        <v>1</v>
      </c>
      <c r="H29" s="27">
        <f>D29*E29</f>
        <v>46715.763399999996</v>
      </c>
      <c r="I29" s="21">
        <f>H29*G29</f>
        <v>46715.763399999996</v>
      </c>
      <c r="J29" s="61">
        <f>I29/12/E28</f>
        <v>0.88210189276354034</v>
      </c>
      <c r="K29" s="56"/>
      <c r="L29" s="56"/>
      <c r="M29" s="57"/>
      <c r="N29" s="1"/>
      <c r="O29" s="1"/>
      <c r="P29" s="45">
        <f>D29*E29/12/E28</f>
        <v>0.88210189276354034</v>
      </c>
    </row>
    <row r="30" spans="1:17" s="35" customFormat="1" ht="34.5" customHeight="1">
      <c r="A30" s="56">
        <f>A29+1</f>
        <v>3</v>
      </c>
      <c r="B30" s="62" t="s">
        <v>12</v>
      </c>
      <c r="C30" s="56" t="s">
        <v>10</v>
      </c>
      <c r="D30" s="60">
        <f>11.52*1.072*1.0915</f>
        <v>13.479413759999998</v>
      </c>
      <c r="E30" s="60">
        <v>2500</v>
      </c>
      <c r="F30" s="11" t="s">
        <v>3</v>
      </c>
      <c r="G30" s="11">
        <v>1</v>
      </c>
      <c r="H30" s="27">
        <f>D30*E30</f>
        <v>33698.534399999997</v>
      </c>
      <c r="I30" s="21">
        <f>H30*G30</f>
        <v>33698.534399999997</v>
      </c>
      <c r="J30" s="61">
        <f>I30/12/E28</f>
        <v>0.63630643735979875</v>
      </c>
      <c r="K30" s="56"/>
      <c r="L30" s="56"/>
      <c r="M30" s="57"/>
      <c r="N30" s="1"/>
      <c r="O30" s="1"/>
      <c r="P30" s="45">
        <f>D30*E30/12/E28</f>
        <v>0.63630643735979875</v>
      </c>
    </row>
    <row r="31" spans="1:17" s="39" customFormat="1">
      <c r="A31" s="93" t="s">
        <v>58</v>
      </c>
      <c r="B31" s="93"/>
      <c r="C31" s="93"/>
      <c r="D31" s="93"/>
      <c r="E31" s="93"/>
      <c r="F31" s="93"/>
      <c r="G31" s="63"/>
      <c r="H31" s="64"/>
      <c r="I31" s="65">
        <f>SUM(I28:I30)</f>
        <v>212813.2978</v>
      </c>
      <c r="J31" s="66">
        <f>SUM(J28:J30)</f>
        <v>4.0184083301233393</v>
      </c>
      <c r="K31" s="66">
        <f t="shared" ref="K31:O31" si="6">SUM(K28:K30)</f>
        <v>0</v>
      </c>
      <c r="L31" s="66">
        <f t="shared" si="6"/>
        <v>0</v>
      </c>
      <c r="M31" s="66">
        <f t="shared" si="6"/>
        <v>0</v>
      </c>
      <c r="N31" s="66">
        <f t="shared" si="6"/>
        <v>0</v>
      </c>
      <c r="O31" s="66">
        <f t="shared" si="6"/>
        <v>0</v>
      </c>
      <c r="P31" s="67">
        <f>SUM(P28:P30)</f>
        <v>4.8405221797233393</v>
      </c>
    </row>
    <row r="32" spans="1:17" s="38" customFormat="1">
      <c r="A32" s="84" t="s">
        <v>27</v>
      </c>
      <c r="B32" s="84"/>
      <c r="C32" s="84"/>
      <c r="D32" s="84"/>
      <c r="E32" s="84"/>
      <c r="F32" s="84"/>
      <c r="G32" s="52">
        <f>I32/12/E28</f>
        <v>14.118408330123339</v>
      </c>
      <c r="H32" s="53"/>
      <c r="I32" s="68">
        <f>I25+I31</f>
        <v>747705.25780000002</v>
      </c>
      <c r="J32" s="69">
        <f>J25+J31</f>
        <v>14.118408330123339</v>
      </c>
      <c r="K32" s="69">
        <f t="shared" ref="K32:P32" si="7">K25+K31</f>
        <v>31114</v>
      </c>
      <c r="L32" s="69">
        <f t="shared" si="7"/>
        <v>161518.04080483993</v>
      </c>
      <c r="M32" s="69">
        <f t="shared" si="7"/>
        <v>171208.5288</v>
      </c>
      <c r="N32" s="69">
        <f t="shared" si="7"/>
        <v>0</v>
      </c>
      <c r="O32" s="69">
        <f t="shared" si="7"/>
        <v>0</v>
      </c>
      <c r="P32" s="54">
        <f t="shared" si="7"/>
        <v>18.251862132107341</v>
      </c>
    </row>
    <row r="33" spans="1:16" s="38" customFormat="1">
      <c r="A33" s="81" t="s">
        <v>59</v>
      </c>
      <c r="B33" s="82"/>
      <c r="C33" s="82"/>
      <c r="D33" s="82"/>
      <c r="E33" s="82"/>
      <c r="F33" s="82"/>
      <c r="G33" s="82"/>
      <c r="H33" s="82"/>
      <c r="I33" s="82"/>
      <c r="J33" s="83"/>
      <c r="K33" s="70"/>
      <c r="L33" s="70"/>
      <c r="M33" s="71"/>
      <c r="N33" s="72"/>
      <c r="O33" s="72"/>
      <c r="P33" s="73"/>
    </row>
    <row r="34" spans="1:16" s="40" customFormat="1" ht="63.75" customHeight="1">
      <c r="A34" s="74">
        <v>1</v>
      </c>
      <c r="B34" s="58" t="s">
        <v>63</v>
      </c>
      <c r="C34" s="75" t="s">
        <v>28</v>
      </c>
      <c r="D34" s="60">
        <v>1.2</v>
      </c>
      <c r="E34" s="60">
        <v>4413.3</v>
      </c>
      <c r="F34" s="76" t="s">
        <v>9</v>
      </c>
      <c r="G34" s="11">
        <v>12</v>
      </c>
      <c r="H34" s="27">
        <f>D34*E34</f>
        <v>5295.96</v>
      </c>
      <c r="I34" s="21">
        <f>H34*G34</f>
        <v>63551.520000000004</v>
      </c>
      <c r="J34" s="77">
        <f>I34/G34/E34</f>
        <v>1.2</v>
      </c>
      <c r="K34" s="56"/>
      <c r="L34" s="56"/>
      <c r="M34" s="76"/>
      <c r="N34" s="55"/>
      <c r="O34" s="55"/>
      <c r="P34" s="45">
        <v>1.47</v>
      </c>
    </row>
    <row r="35" spans="1:16" s="20" customFormat="1" ht="21.75" customHeight="1">
      <c r="A35" s="84" t="s">
        <v>62</v>
      </c>
      <c r="B35" s="84"/>
      <c r="C35" s="84"/>
      <c r="D35" s="84"/>
      <c r="E35" s="84"/>
      <c r="F35" s="84"/>
      <c r="G35" s="78">
        <f>G32+D34</f>
        <v>15.318408330123338</v>
      </c>
      <c r="H35" s="79"/>
      <c r="I35" s="80"/>
      <c r="J35" s="66">
        <f>J32+J34</f>
        <v>15.318408330123338</v>
      </c>
      <c r="K35" s="66">
        <f t="shared" ref="K35:P35" si="8">K32+K34</f>
        <v>31114</v>
      </c>
      <c r="L35" s="66">
        <f t="shared" si="8"/>
        <v>161518.04080483993</v>
      </c>
      <c r="M35" s="66">
        <f t="shared" si="8"/>
        <v>171208.5288</v>
      </c>
      <c r="N35" s="66">
        <f t="shared" si="8"/>
        <v>0</v>
      </c>
      <c r="O35" s="66">
        <f t="shared" si="8"/>
        <v>0</v>
      </c>
      <c r="P35" s="67">
        <f t="shared" si="8"/>
        <v>19.72186213210734</v>
      </c>
    </row>
    <row r="36" spans="1:16" ht="22.5" customHeight="1">
      <c r="A36" s="14" t="s">
        <v>32</v>
      </c>
      <c r="B36" s="85" t="s">
        <v>66</v>
      </c>
      <c r="C36" s="85"/>
      <c r="D36" s="85"/>
      <c r="E36" s="85"/>
      <c r="F36" s="85"/>
      <c r="G36" s="85"/>
      <c r="H36" s="85"/>
      <c r="I36" s="85"/>
      <c r="J36" s="86"/>
      <c r="K36" s="86"/>
      <c r="L36" s="86"/>
      <c r="M36" s="86"/>
      <c r="N36" s="86"/>
      <c r="O36" s="86"/>
      <c r="P36" s="86"/>
    </row>
    <row r="37" spans="1:16">
      <c r="A37" s="15"/>
      <c r="B37" s="87"/>
      <c r="C37" s="87"/>
      <c r="D37" s="87"/>
      <c r="E37" s="87"/>
      <c r="F37" s="87"/>
      <c r="G37" s="87"/>
      <c r="H37" s="87"/>
      <c r="I37" s="87"/>
      <c r="J37" s="88"/>
      <c r="K37" s="88"/>
      <c r="L37" s="88"/>
      <c r="M37" s="88"/>
      <c r="N37" s="88"/>
      <c r="O37" s="88"/>
      <c r="P37" s="88"/>
    </row>
    <row r="38" spans="1:16" ht="27" customHeight="1">
      <c r="A38" s="15"/>
      <c r="B38" s="87"/>
      <c r="C38" s="87"/>
      <c r="D38" s="87"/>
      <c r="E38" s="87"/>
      <c r="F38" s="87"/>
      <c r="G38" s="87"/>
      <c r="H38" s="87"/>
      <c r="I38" s="87"/>
      <c r="J38" s="88"/>
      <c r="K38" s="88"/>
      <c r="L38" s="88"/>
      <c r="M38" s="88"/>
      <c r="N38" s="88"/>
      <c r="O38" s="88"/>
      <c r="P38" s="88"/>
    </row>
    <row r="39" spans="1:16">
      <c r="A39" s="15"/>
      <c r="B39" s="15"/>
      <c r="C39" s="15"/>
      <c r="D39" s="15"/>
      <c r="E39" s="15"/>
      <c r="F39" s="16"/>
      <c r="G39" s="16"/>
      <c r="H39" s="29"/>
      <c r="I39" s="30"/>
      <c r="K39" s="15"/>
      <c r="L39" s="15"/>
    </row>
    <row r="40" spans="1:16" s="3" customFormat="1">
      <c r="A40" s="17"/>
      <c r="B40" s="18"/>
      <c r="C40" s="17"/>
      <c r="D40" s="18"/>
      <c r="F40" s="19"/>
      <c r="G40" s="19"/>
      <c r="H40" s="31"/>
      <c r="I40" s="32"/>
      <c r="J40" s="33"/>
      <c r="K40" s="17"/>
      <c r="L40" s="17"/>
      <c r="P40" s="43"/>
    </row>
    <row r="41" spans="1:16" s="3" customFormat="1" ht="15.75" customHeight="1">
      <c r="A41" s="17"/>
      <c r="B41" s="17"/>
      <c r="C41" s="17"/>
      <c r="D41" s="18"/>
      <c r="E41" s="17"/>
      <c r="F41" s="19"/>
      <c r="G41" s="19"/>
      <c r="H41" s="31"/>
      <c r="I41" s="32"/>
      <c r="J41" s="33"/>
      <c r="K41" s="17"/>
      <c r="L41" s="17"/>
      <c r="P41" s="43"/>
    </row>
  </sheetData>
  <mergeCells count="10">
    <mergeCell ref="A33:J33"/>
    <mergeCell ref="A35:F35"/>
    <mergeCell ref="B36:P38"/>
    <mergeCell ref="A2:P3"/>
    <mergeCell ref="K5:M5"/>
    <mergeCell ref="A31:F31"/>
    <mergeCell ref="A32:F32"/>
    <mergeCell ref="A5:I5"/>
    <mergeCell ref="A25:F25"/>
    <mergeCell ref="A26:I2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2024-10-28T13:42:59Z</cp:lastPrinted>
  <dcterms:created xsi:type="dcterms:W3CDTF">1996-10-08T23:32:33Z</dcterms:created>
  <dcterms:modified xsi:type="dcterms:W3CDTF">2024-10-28T13:43:02Z</dcterms:modified>
</cp:coreProperties>
</file>